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ssuser\Desktop\IE 304\"/>
    </mc:Choice>
  </mc:AlternateContent>
  <xr:revisionPtr revIDLastSave="0" documentId="13_ncr:1_{E43FC46A-00FC-4F97-8A0F-ADEF439CB879}" xr6:coauthVersionLast="45" xr6:coauthVersionMax="45" xr10:uidLastSave="{00000000-0000-0000-0000-000000000000}"/>
  <bookViews>
    <workbookView xWindow="-120" yWindow="-120" windowWidth="21840" windowHeight="13140" activeTab="1" xr2:uid="{9C5172C4-08B7-44E9-B8F2-F8A8AEBE178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2" l="1"/>
  <c r="G41" i="2"/>
  <c r="G42" i="2"/>
  <c r="G43" i="2"/>
  <c r="G44" i="2"/>
  <c r="G45" i="2"/>
  <c r="G39" i="2"/>
  <c r="D47" i="2"/>
  <c r="F40" i="2"/>
  <c r="F41" i="2"/>
  <c r="F42" i="2"/>
  <c r="F43" i="2"/>
  <c r="F44" i="2"/>
  <c r="F45" i="2"/>
  <c r="F39" i="2"/>
  <c r="E45" i="2"/>
  <c r="E44" i="2"/>
  <c r="E43" i="2"/>
  <c r="E42" i="2"/>
  <c r="E41" i="2"/>
  <c r="E40" i="2"/>
  <c r="E39" i="2"/>
  <c r="C45" i="2"/>
  <c r="C40" i="2"/>
  <c r="C41" i="2"/>
  <c r="C42" i="2"/>
  <c r="C43" i="2"/>
  <c r="C44" i="2"/>
  <c r="C39" i="2"/>
  <c r="D24" i="2"/>
  <c r="K26" i="2"/>
  <c r="K25" i="2"/>
  <c r="C24" i="2"/>
  <c r="E25" i="2" s="1"/>
  <c r="M7" i="2"/>
  <c r="M8" i="2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N6" i="2"/>
  <c r="M6" i="2"/>
  <c r="C25" i="2" l="1"/>
  <c r="D25" i="2" s="1"/>
  <c r="E26" i="2" s="1"/>
  <c r="C26" i="2" s="1"/>
  <c r="D26" i="2" s="1"/>
  <c r="E27" i="2" s="1"/>
  <c r="C27" i="2" s="1"/>
  <c r="F25" i="2"/>
  <c r="G31" i="2"/>
  <c r="H31" i="2" s="1"/>
  <c r="G27" i="2"/>
  <c r="H27" i="2" s="1"/>
  <c r="G30" i="2"/>
  <c r="H30" i="2" s="1"/>
  <c r="G29" i="2"/>
  <c r="H29" i="2" s="1"/>
  <c r="G28" i="2"/>
  <c r="H28" i="2" s="1"/>
  <c r="G24" i="2"/>
  <c r="H24" i="2" s="1"/>
  <c r="G26" i="2"/>
  <c r="H26" i="2" s="1"/>
  <c r="G25" i="2"/>
  <c r="H25" i="2" s="1"/>
  <c r="G33" i="2"/>
  <c r="G32" i="2"/>
  <c r="H32" i="2" s="1"/>
  <c r="N7" i="2"/>
  <c r="K18" i="2"/>
  <c r="K10" i="2"/>
  <c r="L10" i="2"/>
  <c r="K11" i="2"/>
  <c r="L11" i="2" s="1"/>
  <c r="K12" i="2"/>
  <c r="L12" i="2"/>
  <c r="K13" i="2"/>
  <c r="L13" i="2"/>
  <c r="K14" i="2"/>
  <c r="L14" i="2"/>
  <c r="K15" i="2"/>
  <c r="L15" i="2" s="1"/>
  <c r="K16" i="2"/>
  <c r="L16" i="2" s="1"/>
  <c r="K17" i="2"/>
  <c r="L17" i="2"/>
  <c r="K9" i="2"/>
  <c r="L9" i="2" s="1"/>
  <c r="L18" i="2" s="1"/>
  <c r="E18" i="2"/>
  <c r="C18" i="2"/>
  <c r="I18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J11" i="2"/>
  <c r="J18" i="2" s="1"/>
  <c r="I11" i="2"/>
  <c r="H11" i="2"/>
  <c r="H13" i="2"/>
  <c r="G18" i="2"/>
  <c r="G12" i="2"/>
  <c r="H12" i="2" s="1"/>
  <c r="G13" i="2"/>
  <c r="G14" i="2"/>
  <c r="H14" i="2" s="1"/>
  <c r="G15" i="2"/>
  <c r="H15" i="2" s="1"/>
  <c r="G16" i="2"/>
  <c r="H16" i="2" s="1"/>
  <c r="G17" i="2"/>
  <c r="H17" i="2" s="1"/>
  <c r="G11" i="2"/>
  <c r="G10" i="2"/>
  <c r="H10" i="2" s="1"/>
  <c r="E9" i="2"/>
  <c r="F9" i="2" s="1"/>
  <c r="F11" i="2"/>
  <c r="F12" i="2"/>
  <c r="F13" i="2"/>
  <c r="F14" i="2"/>
  <c r="F16" i="2"/>
  <c r="F17" i="2"/>
  <c r="E12" i="2"/>
  <c r="E13" i="2"/>
  <c r="E14" i="2"/>
  <c r="E15" i="2"/>
  <c r="F15" i="2" s="1"/>
  <c r="E16" i="2"/>
  <c r="E17" i="2"/>
  <c r="E11" i="2"/>
  <c r="E10" i="2"/>
  <c r="F10" i="2" s="1"/>
  <c r="D10" i="2"/>
  <c r="D11" i="2"/>
  <c r="D12" i="2"/>
  <c r="D8" i="2"/>
  <c r="D7" i="2"/>
  <c r="C9" i="2"/>
  <c r="D9" i="2" s="1"/>
  <c r="C10" i="2"/>
  <c r="C11" i="2"/>
  <c r="C12" i="2"/>
  <c r="C13" i="2"/>
  <c r="D13" i="2" s="1"/>
  <c r="C14" i="2"/>
  <c r="D14" i="2" s="1"/>
  <c r="C15" i="2"/>
  <c r="D15" i="2" s="1"/>
  <c r="C16" i="2"/>
  <c r="D16" i="2" s="1"/>
  <c r="C17" i="2"/>
  <c r="D17" i="2" s="1"/>
  <c r="C8" i="2"/>
  <c r="C7" i="2"/>
  <c r="C12" i="1"/>
  <c r="F9" i="1"/>
  <c r="H18" i="2" l="1"/>
  <c r="F18" i="2"/>
  <c r="F26" i="2"/>
  <c r="H33" i="2"/>
  <c r="D27" i="2"/>
  <c r="F27" i="2"/>
  <c r="N8" i="2"/>
  <c r="N9" i="2"/>
  <c r="D18" i="2"/>
  <c r="B35" i="1"/>
  <c r="B34" i="1"/>
  <c r="E28" i="2" l="1"/>
  <c r="N10" i="2"/>
  <c r="C28" i="2" l="1"/>
  <c r="F28" i="2"/>
  <c r="N11" i="2"/>
  <c r="D28" i="2" l="1"/>
  <c r="E29" i="2" s="1"/>
  <c r="N12" i="2"/>
  <c r="C29" i="2" l="1"/>
  <c r="D29" i="2" s="1"/>
  <c r="F29" i="2"/>
  <c r="N13" i="2"/>
  <c r="E30" i="2" l="1"/>
  <c r="F30" i="2"/>
  <c r="N14" i="2"/>
  <c r="C30" i="2" l="1"/>
  <c r="N15" i="2"/>
  <c r="D30" i="2" l="1"/>
  <c r="E31" i="2" s="1"/>
  <c r="N16" i="2"/>
  <c r="C31" i="2" l="1"/>
  <c r="F31" i="2"/>
  <c r="N17" i="2"/>
  <c r="N18" i="2" s="1"/>
  <c r="D31" i="2" l="1"/>
  <c r="E32" i="2"/>
  <c r="C32" i="2" l="1"/>
  <c r="F32" i="2"/>
  <c r="F33" i="2" s="1"/>
  <c r="D32" i="2" l="1"/>
  <c r="E33" i="2"/>
</calcChain>
</file>

<file path=xl/sharedStrings.xml><?xml version="1.0" encoding="utf-8"?>
<sst xmlns="http://schemas.openxmlformats.org/spreadsheetml/2006/main" count="95" uniqueCount="81">
  <si>
    <t>Month</t>
  </si>
  <si>
    <t>Sales (thousands of units)</t>
  </si>
  <si>
    <t>Advertising (thousands of $)</t>
  </si>
  <si>
    <t>The company will spend $1,750 next month on advertising for the product. Use linear regression to develop an equation and forecast for this product.</t>
  </si>
  <si>
    <t>Simple Linear Regression Example</t>
  </si>
  <si>
    <t xml:space="preserve">The supply chain manager seeks a better way to forecast the demand for door hinges and believes that the demand is related to advertising expenditues. </t>
  </si>
  <si>
    <t xml:space="preserve">The following are sales and advertising data for the past 5 months 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</si>
  <si>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</si>
  <si>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</si>
  <si>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</si>
  <si>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</si>
  <si>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</si>
  <si>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</si>
  <si>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</si>
  <si>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</si>
  <si>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</si>
  <si>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</si>
  <si>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</si>
  <si>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</si>
  <si>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</si>
  <si>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</si>
  <si>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</si>
  <si>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</si>
  <si>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</si>
  <si>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</si>
  <si>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</si>
  <si>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</si>
  <si>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</si>
  <si>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</si>
  <si>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</si>
  <si>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</si>
  <si>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 xml:space="preserve">Slope = </t>
  </si>
  <si>
    <t>For every $1000 spent on advertising, sales will increase by 109,949 units</t>
  </si>
  <si>
    <t>Intercept =</t>
  </si>
  <si>
    <t>Doesn't make sense</t>
  </si>
  <si>
    <t>Coefficient of correlation: very strong, positive, linear relationship between advertising expenditure and sales</t>
  </si>
  <si>
    <t>Coefficient of determination: 95.95% of the variation in the sales is due to the advertising expenditure</t>
  </si>
  <si>
    <t>p-value &lt; 0.05: good model</t>
  </si>
  <si>
    <t>Y = -8.135 + 109.23X</t>
  </si>
  <si>
    <t>x</t>
  </si>
  <si>
    <t>y</t>
  </si>
  <si>
    <t>Time Series Analysis</t>
  </si>
  <si>
    <t>Start by plotting a graph of the demand against time</t>
  </si>
  <si>
    <t>Week</t>
  </si>
  <si>
    <t>Demand</t>
  </si>
  <si>
    <t>Naïve</t>
  </si>
  <si>
    <t>|Error|</t>
  </si>
  <si>
    <t>MA(3)</t>
  </si>
  <si>
    <t>MA(4)</t>
  </si>
  <si>
    <t>MA(5)</t>
  </si>
  <si>
    <t>1. Pattern is horizontal: Naïve, Moving Average, Weighted Moving Average</t>
  </si>
  <si>
    <t>WMA(3)</t>
  </si>
  <si>
    <t>ES(.1)</t>
  </si>
  <si>
    <t>alpha</t>
  </si>
  <si>
    <t>The most accurate forecast for week 13 is 37.53 obtained using the exponential smoothing method with alpha = 0.7, and with an average error of 5.45</t>
  </si>
  <si>
    <t>At</t>
  </si>
  <si>
    <t>Tt</t>
  </si>
  <si>
    <t>Ft</t>
  </si>
  <si>
    <t>beta</t>
  </si>
  <si>
    <t>2. Pattern shows a trend: Adjusted exponential smoothing, simple linear regression</t>
  </si>
  <si>
    <t>a</t>
  </si>
  <si>
    <t>b</t>
  </si>
  <si>
    <t>Y = a + bX = 349.67 + 7.4X</t>
  </si>
  <si>
    <t>Conclusion</t>
  </si>
  <si>
    <t>The most accurate forecast for month 12 is 423.67 obtained using simple linear regression, with a average error of 11.10</t>
  </si>
  <si>
    <t>3. Seasonl pattern</t>
  </si>
  <si>
    <t>DAY</t>
  </si>
  <si>
    <t>WEEK 1</t>
  </si>
  <si>
    <t>WEEK 2</t>
  </si>
  <si>
    <t>Sunday</t>
  </si>
  <si>
    <t>Monday</t>
  </si>
  <si>
    <t>Tuesday</t>
  </si>
  <si>
    <t>Wednesday</t>
  </si>
  <si>
    <t>Thursday</t>
  </si>
  <si>
    <t>Friday</t>
  </si>
  <si>
    <t>Saturday</t>
  </si>
  <si>
    <t>SF 1</t>
  </si>
  <si>
    <t>SF 2</t>
  </si>
  <si>
    <t>SF</t>
  </si>
  <si>
    <t>Average daily demand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</si>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</sst>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0" xfId="0" applyFill="1" applyBorder="1" applyAlignment="1"/>
    <xf numFmtId="0" fontId="0" fillId="0" borderId="7" xfId="0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Continuous"/>
    </xf>
    <xf numFmtId="165" fontId="0" fillId="0" borderId="0" xfId="0" applyNumberFormat="1" applyFill="1" applyBorder="1" applyAlignment="1"/>
    <xf numFmtId="165" fontId="0" fillId="0" borderId="7" xfId="0" applyNumberFormat="1" applyFill="1" applyBorder="1" applyAlignment="1"/>
    <xf numFmtId="165" fontId="0" fillId="0" borderId="0" xfId="0" applyNumberFormat="1"/>
    <xf numFmtId="165" fontId="0" fillId="3" borderId="0" xfId="0" applyNumberFormat="1" applyFill="1" applyBorder="1" applyAlignment="1"/>
    <xf numFmtId="165" fontId="0" fillId="3" borderId="7" xfId="0" applyNumberFormat="1" applyFill="1" applyBorder="1" applyAlignment="1"/>
    <xf numFmtId="0" fontId="0" fillId="3" borderId="0" xfId="0" applyFill="1" applyBorder="1" applyAlignment="1"/>
    <xf numFmtId="0" fontId="0" fillId="0" borderId="0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13" xfId="0" applyBorder="1"/>
    <xf numFmtId="0" fontId="0" fillId="2" borderId="13" xfId="0" applyFill="1" applyBorder="1"/>
    <xf numFmtId="0" fontId="0" fillId="4" borderId="13" xfId="0" applyFill="1" applyBorder="1"/>
    <xf numFmtId="0" fontId="0" fillId="5" borderId="13" xfId="0" applyFill="1" applyBorder="1"/>
    <xf numFmtId="0" fontId="0" fillId="6" borderId="13" xfId="0" applyFill="1" applyBorder="1"/>
    <xf numFmtId="2" fontId="0" fillId="4" borderId="13" xfId="0" applyNumberFormat="1" applyFill="1" applyBorder="1"/>
    <xf numFmtId="2" fontId="0" fillId="2" borderId="13" xfId="0" applyNumberFormat="1" applyFill="1" applyBorder="1"/>
    <xf numFmtId="2" fontId="0" fillId="5" borderId="13" xfId="0" applyNumberFormat="1" applyFill="1" applyBorder="1"/>
    <xf numFmtId="2" fontId="0" fillId="6" borderId="13" xfId="0" applyNumberFormat="1" applyFill="1" applyBorder="1"/>
    <xf numFmtId="0" fontId="0" fillId="7" borderId="13" xfId="0" applyFill="1" applyBorder="1"/>
    <xf numFmtId="2" fontId="0" fillId="7" borderId="13" xfId="0" applyNumberFormat="1" applyFill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0" fontId="1" fillId="0" borderId="0" xfId="0" applyFont="1" applyAlignment="1">
      <alignment horizontal="center"/>
    </xf>
    <xf numFmtId="2" fontId="0" fillId="0" borderId="0" xfId="0" applyNumberFormat="1"/>
    <xf numFmtId="0" fontId="1" fillId="4" borderId="0" xfId="0" applyFont="1" applyFill="1" applyAlignment="1">
      <alignment horizontal="center"/>
    </xf>
    <xf numFmtId="2" fontId="0" fillId="4" borderId="0" xfId="0" applyNumberFormat="1" applyFill="1"/>
    <xf numFmtId="2" fontId="0" fillId="8" borderId="0" xfId="0" applyNumberFormat="1" applyFill="1"/>
    <xf numFmtId="0" fontId="1" fillId="8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6556-7CB1-4E64-83FF-D21811B8E906}">
  <dimension ref="A1:I35"/>
  <sheetViews>
    <sheetView zoomScale="145" zoomScaleNormal="145" workbookViewId="0">
      <selection activeCell="C12" sqref="C12"/>
    </sheetView>
  </sheetViews>
  <sheetFormatPr defaultRowHeight="15" x14ac:dyDescent="0.25"/>
  <cols>
    <col min="2" max="2" width="22.42578125" bestFit="1" customWidth="1"/>
    <col min="3" max="3" width="24.42578125" bestFit="1" customWidth="1"/>
  </cols>
  <sheetData>
    <row r="1" spans="1:6" x14ac:dyDescent="0.25">
      <c r="A1" s="1" t="s">
        <v>4</v>
      </c>
    </row>
    <row r="2" spans="1:6" x14ac:dyDescent="0.25">
      <c r="A2" s="1"/>
    </row>
    <row r="3" spans="1:6" x14ac:dyDescent="0.25">
      <c r="A3" t="s">
        <v>5</v>
      </c>
    </row>
    <row r="4" spans="1:6" x14ac:dyDescent="0.25">
      <c r="A4" t="s">
        <v>6</v>
      </c>
    </row>
    <row r="5" spans="1:6" ht="15.75" thickBot="1" x14ac:dyDescent="0.3"/>
    <row r="6" spans="1:6" ht="15.75" thickBot="1" x14ac:dyDescent="0.3">
      <c r="A6" s="10" t="s">
        <v>0</v>
      </c>
      <c r="B6" s="12" t="s">
        <v>2</v>
      </c>
      <c r="C6" s="11" t="s">
        <v>1</v>
      </c>
    </row>
    <row r="7" spans="1:6" x14ac:dyDescent="0.25">
      <c r="A7" s="2">
        <v>1</v>
      </c>
      <c r="B7" s="4">
        <v>2.5</v>
      </c>
      <c r="C7" s="3">
        <v>264</v>
      </c>
      <c r="E7" t="s">
        <v>38</v>
      </c>
    </row>
    <row r="8" spans="1:6" x14ac:dyDescent="0.25">
      <c r="A8" s="5">
        <v>2</v>
      </c>
      <c r="B8" s="7">
        <v>1.3</v>
      </c>
      <c r="C8" s="6">
        <v>116</v>
      </c>
      <c r="E8" t="s">
        <v>39</v>
      </c>
      <c r="F8" s="25">
        <v>1.75</v>
      </c>
    </row>
    <row r="9" spans="1:6" x14ac:dyDescent="0.25">
      <c r="A9" s="5">
        <v>3</v>
      </c>
      <c r="B9" s="7">
        <v>1.4</v>
      </c>
      <c r="C9" s="6">
        <v>165</v>
      </c>
      <c r="E9" t="s">
        <v>40</v>
      </c>
      <c r="F9">
        <f>-8.135+109.23*1.75</f>
        <v>183.01750000000001</v>
      </c>
    </row>
    <row r="10" spans="1:6" x14ac:dyDescent="0.25">
      <c r="A10" s="5">
        <v>4</v>
      </c>
      <c r="B10" s="13">
        <v>1</v>
      </c>
      <c r="C10" s="6">
        <v>101</v>
      </c>
    </row>
    <row r="11" spans="1:6" ht="15.75" thickBot="1" x14ac:dyDescent="0.3">
      <c r="A11" s="8">
        <v>5</v>
      </c>
      <c r="B11" s="14">
        <v>2</v>
      </c>
      <c r="C11" s="9">
        <v>209</v>
      </c>
    </row>
    <row r="12" spans="1:6" x14ac:dyDescent="0.25">
      <c r="A12" s="6">
        <v>6</v>
      </c>
      <c r="B12" s="6">
        <v>1.75</v>
      </c>
      <c r="C12" s="26">
        <f>B31+B32*B12</f>
        <v>183.01515151515153</v>
      </c>
    </row>
    <row r="13" spans="1:6" x14ac:dyDescent="0.25">
      <c r="A13" t="s">
        <v>3</v>
      </c>
    </row>
    <row r="15" spans="1:6" x14ac:dyDescent="0.25">
      <c r="A15" t="s">
        <v>7</v>
      </c>
    </row>
    <row r="16" spans="1:6" ht="15.75" thickBot="1" x14ac:dyDescent="0.3"/>
    <row r="17" spans="1:9" x14ac:dyDescent="0.25">
      <c r="A17" s="18" t="s">
        <v>8</v>
      </c>
      <c r="B17" s="18"/>
    </row>
    <row r="18" spans="1:9" x14ac:dyDescent="0.25">
      <c r="A18" s="15" t="s">
        <v>9</v>
      </c>
      <c r="B18" s="22">
        <v>0.97956476635588552</v>
      </c>
      <c r="C18" t="s">
        <v>35</v>
      </c>
    </row>
    <row r="19" spans="1:9" x14ac:dyDescent="0.25">
      <c r="A19" s="15" t="s">
        <v>10</v>
      </c>
      <c r="B19" s="22">
        <v>0.95954713148586068</v>
      </c>
      <c r="C19" t="s">
        <v>36</v>
      </c>
    </row>
    <row r="20" spans="1:9" x14ac:dyDescent="0.25">
      <c r="A20" s="15" t="s">
        <v>11</v>
      </c>
      <c r="B20" s="19">
        <v>0.94606284198114754</v>
      </c>
    </row>
    <row r="21" spans="1:9" x14ac:dyDescent="0.25">
      <c r="A21" s="15" t="s">
        <v>12</v>
      </c>
      <c r="B21" s="19">
        <v>15.602735744672801</v>
      </c>
    </row>
    <row r="22" spans="1:9" ht="15.75" thickBot="1" x14ac:dyDescent="0.3">
      <c r="A22" s="16" t="s">
        <v>13</v>
      </c>
      <c r="B22" s="16">
        <v>5</v>
      </c>
    </row>
    <row r="24" spans="1:9" ht="15.75" thickBot="1" x14ac:dyDescent="0.3">
      <c r="A24" t="s">
        <v>14</v>
      </c>
    </row>
    <row r="25" spans="1:9" x14ac:dyDescent="0.25">
      <c r="A25" s="17"/>
      <c r="B25" s="17" t="s">
        <v>19</v>
      </c>
      <c r="C25" s="17" t="s">
        <v>20</v>
      </c>
      <c r="D25" s="17" t="s">
        <v>21</v>
      </c>
      <c r="E25" s="17" t="s">
        <v>22</v>
      </c>
      <c r="F25" s="17" t="s">
        <v>23</v>
      </c>
    </row>
    <row r="26" spans="1:9" x14ac:dyDescent="0.25">
      <c r="A26" s="15" t="s">
        <v>15</v>
      </c>
      <c r="B26" s="15">
        <v>1</v>
      </c>
      <c r="C26" s="19">
        <v>17323.663911845728</v>
      </c>
      <c r="D26" s="15">
        <v>17323.663911845728</v>
      </c>
      <c r="E26" s="15">
        <v>71.160377500829739</v>
      </c>
      <c r="F26" s="24">
        <v>3.4959687485459096E-3</v>
      </c>
      <c r="G26" t="s">
        <v>37</v>
      </c>
    </row>
    <row r="27" spans="1:9" x14ac:dyDescent="0.25">
      <c r="A27" s="15" t="s">
        <v>16</v>
      </c>
      <c r="B27" s="15">
        <v>3</v>
      </c>
      <c r="C27" s="19">
        <v>730.3360881542709</v>
      </c>
      <c r="D27" s="15">
        <v>243.44536271809031</v>
      </c>
      <c r="E27" s="15"/>
      <c r="F27" s="15"/>
    </row>
    <row r="28" spans="1:9" ht="15.75" thickBot="1" x14ac:dyDescent="0.3">
      <c r="A28" s="16" t="s">
        <v>17</v>
      </c>
      <c r="B28" s="16">
        <v>4</v>
      </c>
      <c r="C28" s="16">
        <v>18054</v>
      </c>
      <c r="D28" s="16"/>
      <c r="E28" s="16"/>
      <c r="F28" s="16"/>
    </row>
    <row r="29" spans="1:9" ht="15.75" thickBot="1" x14ac:dyDescent="0.3"/>
    <row r="30" spans="1:9" x14ac:dyDescent="0.25">
      <c r="A30" s="17"/>
      <c r="B30" s="17" t="s">
        <v>24</v>
      </c>
      <c r="C30" s="17" t="s">
        <v>12</v>
      </c>
      <c r="D30" s="17" t="s">
        <v>25</v>
      </c>
      <c r="E30" s="17" t="s">
        <v>26</v>
      </c>
      <c r="F30" s="17" t="s">
        <v>27</v>
      </c>
      <c r="G30" s="17" t="s">
        <v>28</v>
      </c>
      <c r="H30" s="17" t="s">
        <v>29</v>
      </c>
      <c r="I30" s="17" t="s">
        <v>30</v>
      </c>
    </row>
    <row r="31" spans="1:9" x14ac:dyDescent="0.25">
      <c r="A31" s="15" t="s">
        <v>18</v>
      </c>
      <c r="B31" s="22">
        <v>-8.1349862258952896</v>
      </c>
      <c r="C31" s="19">
        <v>22.352472898918968</v>
      </c>
      <c r="D31" s="19">
        <v>-0.36394121861517709</v>
      </c>
      <c r="E31" s="19">
        <v>0.74003926955939137</v>
      </c>
      <c r="F31" s="19">
        <v>-79.270531017014193</v>
      </c>
      <c r="G31" s="19">
        <v>63.000558565223614</v>
      </c>
      <c r="H31" s="19">
        <v>-79.270531017014193</v>
      </c>
      <c r="I31" s="19">
        <v>63.000558565223614</v>
      </c>
    </row>
    <row r="32" spans="1:9" ht="15.75" thickBot="1" x14ac:dyDescent="0.3">
      <c r="A32" s="16" t="s">
        <v>2</v>
      </c>
      <c r="B32" s="23">
        <v>109.22865013774104</v>
      </c>
      <c r="C32" s="20">
        <v>12.94843988810524</v>
      </c>
      <c r="D32" s="20">
        <v>8.4356610589111369</v>
      </c>
      <c r="E32" s="20">
        <v>3.4959687485459066E-3</v>
      </c>
      <c r="F32" s="20">
        <v>68.020935456652325</v>
      </c>
      <c r="G32" s="20">
        <v>150.43636481882976</v>
      </c>
      <c r="H32" s="20">
        <v>68.020935456652325</v>
      </c>
      <c r="I32" s="20">
        <v>150.43636481882976</v>
      </c>
    </row>
    <row r="34" spans="1:3" x14ac:dyDescent="0.25">
      <c r="A34" t="s">
        <v>31</v>
      </c>
      <c r="B34" s="21">
        <f>B32</f>
        <v>109.22865013774104</v>
      </c>
      <c r="C34" t="s">
        <v>32</v>
      </c>
    </row>
    <row r="35" spans="1:3" x14ac:dyDescent="0.25">
      <c r="A35" t="s">
        <v>33</v>
      </c>
      <c r="B35" s="21">
        <f>B31</f>
        <v>-8.1349862258952896</v>
      </c>
      <c r="C35" t="s">
        <v>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EB09-C4F3-4BC4-8F31-D465AB6DEB05}">
  <dimension ref="A1:N47"/>
  <sheetViews>
    <sheetView tabSelected="1" topLeftCell="A31" zoomScale="145" zoomScaleNormal="145" workbookViewId="0">
      <selection activeCell="G46" sqref="G46"/>
    </sheetView>
  </sheetViews>
  <sheetFormatPr defaultRowHeight="15" x14ac:dyDescent="0.25"/>
  <sheetData>
    <row r="1" spans="1:14" x14ac:dyDescent="0.25">
      <c r="A1" s="1" t="s">
        <v>41</v>
      </c>
    </row>
    <row r="2" spans="1:14" x14ac:dyDescent="0.25">
      <c r="A2" t="s">
        <v>42</v>
      </c>
      <c r="G2" t="s">
        <v>53</v>
      </c>
      <c r="H2">
        <v>0.7</v>
      </c>
    </row>
    <row r="4" spans="1:14" x14ac:dyDescent="0.25">
      <c r="A4" s="46" t="s">
        <v>50</v>
      </c>
      <c r="B4" s="46"/>
      <c r="C4" s="46"/>
      <c r="D4" s="46"/>
      <c r="E4" s="46"/>
      <c r="F4" s="46"/>
      <c r="G4" s="46"/>
    </row>
    <row r="5" spans="1:14" x14ac:dyDescent="0.25">
      <c r="A5" s="39" t="s">
        <v>43</v>
      </c>
      <c r="B5" s="39" t="s">
        <v>44</v>
      </c>
      <c r="C5" s="40" t="s">
        <v>45</v>
      </c>
      <c r="D5" s="40" t="s">
        <v>46</v>
      </c>
      <c r="E5" s="41" t="s">
        <v>47</v>
      </c>
      <c r="F5" s="41" t="s">
        <v>46</v>
      </c>
      <c r="G5" s="42" t="s">
        <v>48</v>
      </c>
      <c r="H5" s="42" t="s">
        <v>46</v>
      </c>
      <c r="I5" s="43" t="s">
        <v>49</v>
      </c>
      <c r="J5" s="43" t="s">
        <v>46</v>
      </c>
      <c r="K5" s="44" t="s">
        <v>51</v>
      </c>
      <c r="L5" s="44" t="s">
        <v>46</v>
      </c>
      <c r="M5" s="49" t="s">
        <v>52</v>
      </c>
      <c r="N5" s="49" t="s">
        <v>46</v>
      </c>
    </row>
    <row r="6" spans="1:14" x14ac:dyDescent="0.25">
      <c r="A6" s="39">
        <v>1</v>
      </c>
      <c r="B6" s="38">
        <v>44</v>
      </c>
      <c r="C6" s="28"/>
      <c r="D6" s="28"/>
      <c r="E6" s="29"/>
      <c r="F6" s="29"/>
      <c r="G6" s="30"/>
      <c r="H6" s="30"/>
      <c r="I6" s="31"/>
      <c r="J6" s="31"/>
      <c r="K6" s="36"/>
      <c r="L6" s="36"/>
      <c r="M6" s="50">
        <f>B6</f>
        <v>44</v>
      </c>
      <c r="N6" s="50">
        <f>ABS(B6-M6)</f>
        <v>0</v>
      </c>
    </row>
    <row r="7" spans="1:14" x14ac:dyDescent="0.25">
      <c r="A7" s="39">
        <v>2</v>
      </c>
      <c r="B7" s="38">
        <v>43</v>
      </c>
      <c r="C7" s="28">
        <f>B6</f>
        <v>44</v>
      </c>
      <c r="D7" s="28">
        <f>ABS(B7-C7)</f>
        <v>1</v>
      </c>
      <c r="E7" s="29"/>
      <c r="F7" s="29"/>
      <c r="G7" s="30"/>
      <c r="H7" s="30"/>
      <c r="I7" s="31"/>
      <c r="J7" s="31"/>
      <c r="K7" s="36"/>
      <c r="L7" s="36"/>
      <c r="M7" s="50">
        <f>$H$2*B6+(1-$H$2)*M6</f>
        <v>44</v>
      </c>
      <c r="N7" s="50">
        <f t="shared" ref="N7:N17" si="0">ABS(B7-M7)</f>
        <v>1</v>
      </c>
    </row>
    <row r="8" spans="1:14" x14ac:dyDescent="0.25">
      <c r="A8" s="39">
        <v>3</v>
      </c>
      <c r="B8" s="38">
        <v>28</v>
      </c>
      <c r="C8" s="28">
        <f>B7</f>
        <v>43</v>
      </c>
      <c r="D8" s="28">
        <f>ABS(B8-C8)</f>
        <v>15</v>
      </c>
      <c r="E8" s="29"/>
      <c r="F8" s="29"/>
      <c r="G8" s="30"/>
      <c r="H8" s="30"/>
      <c r="I8" s="31"/>
      <c r="J8" s="31"/>
      <c r="K8" s="36"/>
      <c r="L8" s="36"/>
      <c r="M8" s="50">
        <f t="shared" ref="M8:M18" si="1">$H$2*B7+(1-$H$2)*M7</f>
        <v>43.3</v>
      </c>
      <c r="N8" s="50">
        <f t="shared" si="0"/>
        <v>15.299999999999997</v>
      </c>
    </row>
    <row r="9" spans="1:14" x14ac:dyDescent="0.25">
      <c r="A9" s="39">
        <v>4</v>
      </c>
      <c r="B9" s="38">
        <v>31</v>
      </c>
      <c r="C9" s="28">
        <f t="shared" ref="C9:C17" si="2">B8</f>
        <v>28</v>
      </c>
      <c r="D9" s="28">
        <f t="shared" ref="D9:D17" si="3">ABS(B9-C9)</f>
        <v>3</v>
      </c>
      <c r="E9" s="32">
        <f>AVERAGE(B6:B8)</f>
        <v>38.333333333333336</v>
      </c>
      <c r="F9" s="32">
        <f>ABS(B9-E9)</f>
        <v>7.3333333333333357</v>
      </c>
      <c r="G9" s="30"/>
      <c r="H9" s="30"/>
      <c r="I9" s="31"/>
      <c r="J9" s="31"/>
      <c r="K9" s="36">
        <f>0.5*B8+0.3*B7+0.2*B6</f>
        <v>35.700000000000003</v>
      </c>
      <c r="L9" s="36">
        <f>ABS(B9-K9)</f>
        <v>4.7000000000000028</v>
      </c>
      <c r="M9" s="50">
        <f t="shared" si="1"/>
        <v>32.589999999999996</v>
      </c>
      <c r="N9" s="50">
        <f t="shared" si="0"/>
        <v>1.5899999999999963</v>
      </c>
    </row>
    <row r="10" spans="1:14" x14ac:dyDescent="0.25">
      <c r="A10" s="39">
        <v>5</v>
      </c>
      <c r="B10" s="38">
        <v>32</v>
      </c>
      <c r="C10" s="28">
        <f t="shared" si="2"/>
        <v>31</v>
      </c>
      <c r="D10" s="28">
        <f t="shared" si="3"/>
        <v>1</v>
      </c>
      <c r="E10" s="32">
        <f>AVERAGE(B7:B9)</f>
        <v>34</v>
      </c>
      <c r="F10" s="32">
        <f>ABS(B10-E10)</f>
        <v>2</v>
      </c>
      <c r="G10" s="30">
        <f>AVERAGE(B6:B9)</f>
        <v>36.5</v>
      </c>
      <c r="H10" s="30">
        <f>ABS(B10-G10)</f>
        <v>4.5</v>
      </c>
      <c r="I10" s="31"/>
      <c r="J10" s="31"/>
      <c r="K10" s="36">
        <f t="shared" ref="K10:K18" si="4">0.5*B9+0.3*B8+0.2*B7</f>
        <v>32.5</v>
      </c>
      <c r="L10" s="36">
        <f t="shared" ref="L10:L17" si="5">ABS(B10-K10)</f>
        <v>0.5</v>
      </c>
      <c r="M10" s="50">
        <f t="shared" si="1"/>
        <v>31.477</v>
      </c>
      <c r="N10" s="50">
        <f t="shared" si="0"/>
        <v>0.52299999999999969</v>
      </c>
    </row>
    <row r="11" spans="1:14" x14ac:dyDescent="0.25">
      <c r="A11" s="39">
        <v>6</v>
      </c>
      <c r="B11" s="38">
        <v>42</v>
      </c>
      <c r="C11" s="28">
        <f t="shared" si="2"/>
        <v>32</v>
      </c>
      <c r="D11" s="28">
        <f t="shared" si="3"/>
        <v>10</v>
      </c>
      <c r="E11" s="32">
        <f>AVERAGE(B8:B10)</f>
        <v>30.333333333333332</v>
      </c>
      <c r="F11" s="32">
        <f t="shared" ref="F11:F17" si="6">ABS(B11-E11)</f>
        <v>11.666666666666668</v>
      </c>
      <c r="G11" s="30">
        <f>AVERAGE(B7:B10)</f>
        <v>33.5</v>
      </c>
      <c r="H11" s="30">
        <f t="shared" ref="H11:H17" si="7">ABS(B11-G11)</f>
        <v>8.5</v>
      </c>
      <c r="I11" s="31">
        <f>AVERAGE(B6:B10)</f>
        <v>35.6</v>
      </c>
      <c r="J11" s="31">
        <f>ABS(B11-I11)</f>
        <v>6.3999999999999986</v>
      </c>
      <c r="K11" s="36">
        <f t="shared" si="4"/>
        <v>30.9</v>
      </c>
      <c r="L11" s="36">
        <f t="shared" si="5"/>
        <v>11.100000000000001</v>
      </c>
      <c r="M11" s="50">
        <f t="shared" si="1"/>
        <v>31.8431</v>
      </c>
      <c r="N11" s="50">
        <f t="shared" si="0"/>
        <v>10.1569</v>
      </c>
    </row>
    <row r="12" spans="1:14" x14ac:dyDescent="0.25">
      <c r="A12" s="39">
        <v>7</v>
      </c>
      <c r="B12" s="38">
        <v>39</v>
      </c>
      <c r="C12" s="28">
        <f t="shared" si="2"/>
        <v>42</v>
      </c>
      <c r="D12" s="28">
        <f t="shared" si="3"/>
        <v>3</v>
      </c>
      <c r="E12" s="32">
        <f t="shared" ref="E12:E17" si="8">AVERAGE(B9:B11)</f>
        <v>35</v>
      </c>
      <c r="F12" s="32">
        <f t="shared" si="6"/>
        <v>4</v>
      </c>
      <c r="G12" s="30">
        <f t="shared" ref="G12:G18" si="9">AVERAGE(B8:B11)</f>
        <v>33.25</v>
      </c>
      <c r="H12" s="30">
        <f t="shared" si="7"/>
        <v>5.75</v>
      </c>
      <c r="I12" s="31">
        <f t="shared" ref="I12:I18" si="10">AVERAGE(B7:B11)</f>
        <v>35.200000000000003</v>
      </c>
      <c r="J12" s="31">
        <f t="shared" ref="J12:J17" si="11">ABS(B12-I12)</f>
        <v>3.7999999999999972</v>
      </c>
      <c r="K12" s="36">
        <f t="shared" si="4"/>
        <v>36.800000000000004</v>
      </c>
      <c r="L12" s="36">
        <f t="shared" si="5"/>
        <v>2.1999999999999957</v>
      </c>
      <c r="M12" s="50">
        <f t="shared" si="1"/>
        <v>38.952930000000002</v>
      </c>
      <c r="N12" s="50">
        <f t="shared" si="0"/>
        <v>4.7069999999997947E-2</v>
      </c>
    </row>
    <row r="13" spans="1:14" x14ac:dyDescent="0.25">
      <c r="A13" s="39">
        <v>8</v>
      </c>
      <c r="B13" s="38">
        <v>44</v>
      </c>
      <c r="C13" s="28">
        <f t="shared" si="2"/>
        <v>39</v>
      </c>
      <c r="D13" s="28">
        <f t="shared" si="3"/>
        <v>5</v>
      </c>
      <c r="E13" s="32">
        <f t="shared" si="8"/>
        <v>37.666666666666664</v>
      </c>
      <c r="F13" s="32">
        <f t="shared" si="6"/>
        <v>6.3333333333333357</v>
      </c>
      <c r="G13" s="30">
        <f t="shared" si="9"/>
        <v>36</v>
      </c>
      <c r="H13" s="30">
        <f t="shared" si="7"/>
        <v>8</v>
      </c>
      <c r="I13" s="31">
        <f t="shared" si="10"/>
        <v>34.4</v>
      </c>
      <c r="J13" s="31">
        <f t="shared" si="11"/>
        <v>9.6000000000000014</v>
      </c>
      <c r="K13" s="36">
        <f t="shared" si="4"/>
        <v>38.5</v>
      </c>
      <c r="L13" s="36">
        <f t="shared" si="5"/>
        <v>5.5</v>
      </c>
      <c r="M13" s="50">
        <f t="shared" si="1"/>
        <v>38.985878999999997</v>
      </c>
      <c r="N13" s="50">
        <f t="shared" si="0"/>
        <v>5.0141210000000029</v>
      </c>
    </row>
    <row r="14" spans="1:14" x14ac:dyDescent="0.25">
      <c r="A14" s="39">
        <v>9</v>
      </c>
      <c r="B14" s="38">
        <v>36</v>
      </c>
      <c r="C14" s="28">
        <f t="shared" si="2"/>
        <v>44</v>
      </c>
      <c r="D14" s="28">
        <f t="shared" si="3"/>
        <v>8</v>
      </c>
      <c r="E14" s="32">
        <f t="shared" si="8"/>
        <v>41.666666666666664</v>
      </c>
      <c r="F14" s="32">
        <f t="shared" si="6"/>
        <v>5.6666666666666643</v>
      </c>
      <c r="G14" s="30">
        <f t="shared" si="9"/>
        <v>39.25</v>
      </c>
      <c r="H14" s="30">
        <f t="shared" si="7"/>
        <v>3.25</v>
      </c>
      <c r="I14" s="31">
        <f t="shared" si="10"/>
        <v>37.6</v>
      </c>
      <c r="J14" s="31">
        <f t="shared" si="11"/>
        <v>1.6000000000000014</v>
      </c>
      <c r="K14" s="36">
        <f t="shared" si="4"/>
        <v>42.1</v>
      </c>
      <c r="L14" s="36">
        <f t="shared" si="5"/>
        <v>6.1000000000000014</v>
      </c>
      <c r="M14" s="50">
        <f t="shared" si="1"/>
        <v>42.495763699999998</v>
      </c>
      <c r="N14" s="50">
        <f t="shared" si="0"/>
        <v>6.4957636999999977</v>
      </c>
    </row>
    <row r="15" spans="1:14" x14ac:dyDescent="0.25">
      <c r="A15" s="39">
        <v>10</v>
      </c>
      <c r="B15" s="38">
        <v>25</v>
      </c>
      <c r="C15" s="28">
        <f t="shared" si="2"/>
        <v>36</v>
      </c>
      <c r="D15" s="28">
        <f t="shared" si="3"/>
        <v>11</v>
      </c>
      <c r="E15" s="32">
        <f t="shared" si="8"/>
        <v>39.666666666666664</v>
      </c>
      <c r="F15" s="32">
        <f t="shared" si="6"/>
        <v>14.666666666666664</v>
      </c>
      <c r="G15" s="30">
        <f t="shared" si="9"/>
        <v>40.25</v>
      </c>
      <c r="H15" s="30">
        <f t="shared" si="7"/>
        <v>15.25</v>
      </c>
      <c r="I15" s="31">
        <f t="shared" si="10"/>
        <v>38.6</v>
      </c>
      <c r="J15" s="31">
        <f t="shared" si="11"/>
        <v>13.600000000000001</v>
      </c>
      <c r="K15" s="36">
        <f t="shared" si="4"/>
        <v>39</v>
      </c>
      <c r="L15" s="36">
        <f t="shared" si="5"/>
        <v>14</v>
      </c>
      <c r="M15" s="50">
        <f t="shared" si="1"/>
        <v>37.948729110000002</v>
      </c>
      <c r="N15" s="50">
        <f t="shared" si="0"/>
        <v>12.948729110000002</v>
      </c>
    </row>
    <row r="16" spans="1:14" x14ac:dyDescent="0.25">
      <c r="A16" s="39">
        <v>11</v>
      </c>
      <c r="B16" s="38">
        <v>33</v>
      </c>
      <c r="C16" s="28">
        <f t="shared" si="2"/>
        <v>25</v>
      </c>
      <c r="D16" s="28">
        <f t="shared" si="3"/>
        <v>8</v>
      </c>
      <c r="E16" s="32">
        <f t="shared" si="8"/>
        <v>35</v>
      </c>
      <c r="F16" s="32">
        <f t="shared" si="6"/>
        <v>2</v>
      </c>
      <c r="G16" s="30">
        <f t="shared" si="9"/>
        <v>36</v>
      </c>
      <c r="H16" s="30">
        <f t="shared" si="7"/>
        <v>3</v>
      </c>
      <c r="I16" s="31">
        <f t="shared" si="10"/>
        <v>37.200000000000003</v>
      </c>
      <c r="J16" s="31">
        <f t="shared" si="11"/>
        <v>4.2000000000000028</v>
      </c>
      <c r="K16" s="36">
        <f t="shared" si="4"/>
        <v>32.099999999999994</v>
      </c>
      <c r="L16" s="36">
        <f t="shared" si="5"/>
        <v>0.90000000000000568</v>
      </c>
      <c r="M16" s="50">
        <f t="shared" si="1"/>
        <v>28.884618733000003</v>
      </c>
      <c r="N16" s="50">
        <f t="shared" si="0"/>
        <v>4.1153812669999965</v>
      </c>
    </row>
    <row r="17" spans="1:14" x14ac:dyDescent="0.25">
      <c r="A17" s="39">
        <v>12</v>
      </c>
      <c r="B17" s="38">
        <v>40</v>
      </c>
      <c r="C17" s="28">
        <f t="shared" si="2"/>
        <v>33</v>
      </c>
      <c r="D17" s="28">
        <f t="shared" si="3"/>
        <v>7</v>
      </c>
      <c r="E17" s="32">
        <f t="shared" si="8"/>
        <v>31.333333333333332</v>
      </c>
      <c r="F17" s="32">
        <f t="shared" si="6"/>
        <v>8.6666666666666679</v>
      </c>
      <c r="G17" s="30">
        <f t="shared" si="9"/>
        <v>34.5</v>
      </c>
      <c r="H17" s="30">
        <f t="shared" si="7"/>
        <v>5.5</v>
      </c>
      <c r="I17" s="31">
        <f t="shared" si="10"/>
        <v>35.4</v>
      </c>
      <c r="J17" s="31">
        <f t="shared" si="11"/>
        <v>4.6000000000000014</v>
      </c>
      <c r="K17" s="36">
        <f t="shared" si="4"/>
        <v>31.2</v>
      </c>
      <c r="L17" s="36">
        <f t="shared" si="5"/>
        <v>8.8000000000000007</v>
      </c>
      <c r="M17" s="50">
        <f t="shared" si="1"/>
        <v>31.765385619900002</v>
      </c>
      <c r="N17" s="50">
        <f t="shared" si="0"/>
        <v>8.2346143800999982</v>
      </c>
    </row>
    <row r="18" spans="1:14" x14ac:dyDescent="0.25">
      <c r="A18" s="39">
        <v>13</v>
      </c>
      <c r="B18" s="27"/>
      <c r="C18" s="28">
        <f>B17</f>
        <v>40</v>
      </c>
      <c r="D18" s="33">
        <f>AVERAGE(D7:D17)</f>
        <v>6.5454545454545459</v>
      </c>
      <c r="E18" s="32">
        <f>AVERAGE(B15:B17)</f>
        <v>32.666666666666664</v>
      </c>
      <c r="F18" s="32">
        <f>AVERAGE(F7:F17)</f>
        <v>6.9259259259259256</v>
      </c>
      <c r="G18" s="30">
        <f t="shared" si="9"/>
        <v>33.5</v>
      </c>
      <c r="H18" s="34">
        <f>AVERAGE(H10:H17)</f>
        <v>6.71875</v>
      </c>
      <c r="I18" s="31">
        <f t="shared" si="10"/>
        <v>35.6</v>
      </c>
      <c r="J18" s="35">
        <f>AVERAGE(J11:J17)</f>
        <v>6.257142857142858</v>
      </c>
      <c r="K18" s="36">
        <f t="shared" si="4"/>
        <v>34.9</v>
      </c>
      <c r="L18" s="37">
        <f>AVERAGE(L9:L17)</f>
        <v>5.9777777777777787</v>
      </c>
      <c r="M18" s="50">
        <f t="shared" si="1"/>
        <v>37.529615685970001</v>
      </c>
      <c r="N18" s="50">
        <f>AVERAGE(N6:N17)</f>
        <v>5.4521316214249991</v>
      </c>
    </row>
    <row r="19" spans="1:14" x14ac:dyDescent="0.25">
      <c r="A19" s="1" t="s">
        <v>63</v>
      </c>
    </row>
    <row r="20" spans="1:14" x14ac:dyDescent="0.25">
      <c r="A20" t="s">
        <v>54</v>
      </c>
    </row>
    <row r="22" spans="1:14" x14ac:dyDescent="0.25">
      <c r="A22" s="46" t="s">
        <v>59</v>
      </c>
      <c r="B22" s="46"/>
      <c r="C22" s="46"/>
      <c r="D22" s="46"/>
      <c r="E22" s="46"/>
      <c r="F22" s="46"/>
      <c r="G22" s="46"/>
      <c r="H22" s="45"/>
      <c r="I22" t="s">
        <v>53</v>
      </c>
      <c r="J22">
        <v>0.1</v>
      </c>
      <c r="K22" t="s">
        <v>58</v>
      </c>
      <c r="L22">
        <v>0.2</v>
      </c>
    </row>
    <row r="23" spans="1:14" x14ac:dyDescent="0.25">
      <c r="A23" s="1" t="s">
        <v>0</v>
      </c>
      <c r="B23" s="47" t="s">
        <v>44</v>
      </c>
      <c r="C23" s="52" t="s">
        <v>55</v>
      </c>
      <c r="D23" s="52" t="s">
        <v>56</v>
      </c>
      <c r="E23" s="52" t="s">
        <v>57</v>
      </c>
      <c r="F23" s="52" t="s">
        <v>46</v>
      </c>
      <c r="G23" s="53" t="s">
        <v>15</v>
      </c>
      <c r="H23" s="53" t="s">
        <v>46</v>
      </c>
    </row>
    <row r="24" spans="1:14" x14ac:dyDescent="0.25">
      <c r="A24">
        <v>1</v>
      </c>
      <c r="B24">
        <v>353</v>
      </c>
      <c r="C24" s="51">
        <f>B24</f>
        <v>353</v>
      </c>
      <c r="D24" s="51">
        <f>B25-B24</f>
        <v>34</v>
      </c>
      <c r="E24" s="51"/>
      <c r="F24" s="51"/>
      <c r="G24" s="54">
        <f>$K$25+$K$26*A24</f>
        <v>357.06666666666666</v>
      </c>
      <c r="H24" s="54">
        <f>ABS(B24-G24)</f>
        <v>4.0666666666666629</v>
      </c>
      <c r="J24" t="s">
        <v>62</v>
      </c>
    </row>
    <row r="25" spans="1:14" x14ac:dyDescent="0.25">
      <c r="A25">
        <v>2</v>
      </c>
      <c r="B25">
        <v>387</v>
      </c>
      <c r="C25" s="51">
        <f>$J$22*B25+(1-$J$22)*E25</f>
        <v>387</v>
      </c>
      <c r="D25" s="51">
        <f>$L$22*(C25-C24)+(1-$L$22)*D24</f>
        <v>34</v>
      </c>
      <c r="E25" s="51">
        <f>SUM(C24:D24)</f>
        <v>387</v>
      </c>
      <c r="F25" s="51">
        <f>ABS(B25-E25)</f>
        <v>0</v>
      </c>
      <c r="G25" s="54">
        <f>$K$25+$K$26*A25</f>
        <v>364.4666666666667</v>
      </c>
      <c r="H25" s="54">
        <f t="shared" ref="H25:H32" si="12">ABS(B25-G25)</f>
        <v>22.533333333333303</v>
      </c>
      <c r="J25" t="s">
        <v>60</v>
      </c>
      <c r="K25">
        <f>INTERCEPT(B24:B32,A24:A32)</f>
        <v>349.66666666666669</v>
      </c>
    </row>
    <row r="26" spans="1:14" x14ac:dyDescent="0.25">
      <c r="A26">
        <v>3</v>
      </c>
      <c r="B26">
        <v>342</v>
      </c>
      <c r="C26" s="51">
        <f t="shared" ref="C26:C32" si="13">$J$22*B26+(1-$J$22)*E26</f>
        <v>413.1</v>
      </c>
      <c r="D26" s="51">
        <f t="shared" ref="D26:D32" si="14">$L$22*(C26-C25)+(1-$L$22)*D25</f>
        <v>32.420000000000009</v>
      </c>
      <c r="E26" s="51">
        <f t="shared" ref="E26:E33" si="15">SUM(C25:D25)</f>
        <v>421</v>
      </c>
      <c r="F26" s="51">
        <f t="shared" ref="F26:F32" si="16">ABS(B26-E26)</f>
        <v>79</v>
      </c>
      <c r="G26" s="54">
        <f t="shared" ref="G26:G32" si="17">$K$25+$K$26*A26</f>
        <v>371.86666666666667</v>
      </c>
      <c r="H26" s="54">
        <f t="shared" si="12"/>
        <v>29.866666666666674</v>
      </c>
      <c r="J26" t="s">
        <v>61</v>
      </c>
      <c r="K26">
        <f>SLOPE(B24:B32,A24:A32)</f>
        <v>7.4</v>
      </c>
    </row>
    <row r="27" spans="1:14" x14ac:dyDescent="0.25">
      <c r="A27">
        <v>4</v>
      </c>
      <c r="B27">
        <v>374</v>
      </c>
      <c r="C27" s="51">
        <f t="shared" si="13"/>
        <v>438.36799999999999</v>
      </c>
      <c r="D27" s="51">
        <f t="shared" si="14"/>
        <v>30.989600000000003</v>
      </c>
      <c r="E27" s="51">
        <f t="shared" si="15"/>
        <v>445.52000000000004</v>
      </c>
      <c r="F27" s="51">
        <f t="shared" si="16"/>
        <v>71.520000000000039</v>
      </c>
      <c r="G27" s="54">
        <f t="shared" si="17"/>
        <v>379.26666666666671</v>
      </c>
      <c r="H27" s="54">
        <f t="shared" si="12"/>
        <v>5.2666666666667084</v>
      </c>
    </row>
    <row r="28" spans="1:14" x14ac:dyDescent="0.25">
      <c r="A28">
        <v>5</v>
      </c>
      <c r="B28">
        <v>396</v>
      </c>
      <c r="C28" s="51">
        <f t="shared" si="13"/>
        <v>462.02184</v>
      </c>
      <c r="D28" s="51">
        <f t="shared" si="14"/>
        <v>29.522448000000004</v>
      </c>
      <c r="E28" s="51">
        <f t="shared" si="15"/>
        <v>469.35759999999999</v>
      </c>
      <c r="F28" s="51">
        <f t="shared" si="16"/>
        <v>73.357599999999991</v>
      </c>
      <c r="G28" s="54">
        <f t="shared" si="17"/>
        <v>386.66666666666669</v>
      </c>
      <c r="H28" s="54">
        <f t="shared" si="12"/>
        <v>9.3333333333333144</v>
      </c>
    </row>
    <row r="29" spans="1:14" x14ac:dyDescent="0.25">
      <c r="A29">
        <v>6</v>
      </c>
      <c r="B29">
        <v>409</v>
      </c>
      <c r="C29" s="51">
        <f t="shared" si="13"/>
        <v>483.28985920000002</v>
      </c>
      <c r="D29" s="51">
        <f t="shared" si="14"/>
        <v>27.87156224000001</v>
      </c>
      <c r="E29" s="51">
        <f t="shared" si="15"/>
        <v>491.54428799999999</v>
      </c>
      <c r="F29" s="51">
        <f t="shared" si="16"/>
        <v>82.544287999999995</v>
      </c>
      <c r="G29" s="54">
        <f t="shared" si="17"/>
        <v>394.06666666666672</v>
      </c>
      <c r="H29" s="54">
        <f t="shared" si="12"/>
        <v>14.93333333333328</v>
      </c>
    </row>
    <row r="30" spans="1:14" x14ac:dyDescent="0.25">
      <c r="A30">
        <v>7</v>
      </c>
      <c r="B30">
        <v>399</v>
      </c>
      <c r="C30" s="51">
        <f t="shared" si="13"/>
        <v>499.94527929600008</v>
      </c>
      <c r="D30" s="51">
        <f t="shared" si="14"/>
        <v>25.628333811200022</v>
      </c>
      <c r="E30" s="51">
        <f t="shared" si="15"/>
        <v>511.16142144000003</v>
      </c>
      <c r="F30" s="51">
        <f t="shared" si="16"/>
        <v>112.16142144000003</v>
      </c>
      <c r="G30" s="54">
        <f t="shared" si="17"/>
        <v>401.4666666666667</v>
      </c>
      <c r="H30" s="54">
        <f t="shared" si="12"/>
        <v>2.466666666666697</v>
      </c>
    </row>
    <row r="31" spans="1:14" x14ac:dyDescent="0.25">
      <c r="A31">
        <v>8</v>
      </c>
      <c r="B31">
        <v>412</v>
      </c>
      <c r="C31" s="51">
        <f t="shared" si="13"/>
        <v>514.21625179648015</v>
      </c>
      <c r="D31" s="51">
        <f t="shared" si="14"/>
        <v>23.356861549056035</v>
      </c>
      <c r="E31" s="51">
        <f t="shared" si="15"/>
        <v>525.57361310720012</v>
      </c>
      <c r="F31" s="51">
        <f t="shared" si="16"/>
        <v>113.57361310720012</v>
      </c>
      <c r="G31" s="54">
        <f t="shared" si="17"/>
        <v>408.86666666666667</v>
      </c>
      <c r="H31" s="54">
        <f t="shared" si="12"/>
        <v>3.1333333333333258</v>
      </c>
    </row>
    <row r="32" spans="1:14" x14ac:dyDescent="0.25">
      <c r="A32">
        <v>9</v>
      </c>
      <c r="B32">
        <v>408</v>
      </c>
      <c r="C32" s="51">
        <f t="shared" si="13"/>
        <v>524.61580201098252</v>
      </c>
      <c r="D32" s="51">
        <f t="shared" si="14"/>
        <v>20.7653992821453</v>
      </c>
      <c r="E32" s="51">
        <f t="shared" si="15"/>
        <v>537.57311334553617</v>
      </c>
      <c r="F32" s="51">
        <f t="shared" si="16"/>
        <v>129.57311334553617</v>
      </c>
      <c r="G32" s="54">
        <f t="shared" si="17"/>
        <v>416.26666666666671</v>
      </c>
      <c r="H32" s="54">
        <f t="shared" si="12"/>
        <v>8.2666666666667084</v>
      </c>
    </row>
    <row r="33" spans="1:8" x14ac:dyDescent="0.25">
      <c r="A33">
        <v>10</v>
      </c>
      <c r="C33" s="51"/>
      <c r="D33" s="51"/>
      <c r="E33" s="51">
        <f t="shared" si="15"/>
        <v>545.38120129312779</v>
      </c>
      <c r="F33" s="51">
        <f>AVERAGE(F25:F32)</f>
        <v>82.716254486592035</v>
      </c>
      <c r="G33" s="54">
        <f>$K$25+$K$26*A33</f>
        <v>423.66666666666669</v>
      </c>
      <c r="H33" s="54">
        <f>AVERAGE(H24:H32)</f>
        <v>11.096296296296297</v>
      </c>
    </row>
    <row r="34" spans="1:8" x14ac:dyDescent="0.25">
      <c r="A34" s="1" t="s">
        <v>63</v>
      </c>
    </row>
    <row r="35" spans="1:8" x14ac:dyDescent="0.25">
      <c r="A35" t="s">
        <v>64</v>
      </c>
    </row>
    <row r="37" spans="1:8" x14ac:dyDescent="0.25">
      <c r="A37" s="46" t="s">
        <v>65</v>
      </c>
      <c r="B37" s="46"/>
      <c r="C37" s="46"/>
      <c r="D37" s="46"/>
      <c r="E37" s="46"/>
      <c r="F37" s="46"/>
      <c r="G37" s="46"/>
      <c r="H37" s="45"/>
    </row>
    <row r="38" spans="1:8" x14ac:dyDescent="0.25">
      <c r="A38" s="1" t="s">
        <v>66</v>
      </c>
      <c r="B38" s="47" t="s">
        <v>67</v>
      </c>
      <c r="C38" s="47" t="s">
        <v>76</v>
      </c>
      <c r="D38" s="47" t="s">
        <v>68</v>
      </c>
      <c r="E38" s="47" t="s">
        <v>77</v>
      </c>
      <c r="F38" s="47" t="s">
        <v>78</v>
      </c>
      <c r="G38" s="47" t="s">
        <v>80</v>
      </c>
    </row>
    <row r="39" spans="1:8" x14ac:dyDescent="0.25">
      <c r="A39" t="s">
        <v>69</v>
      </c>
      <c r="B39">
        <v>5</v>
      </c>
      <c r="C39" s="21">
        <f>B39/AVERAGE(B$39:B$45)</f>
        <v>0.15625</v>
      </c>
      <c r="D39">
        <v>8</v>
      </c>
      <c r="E39" s="21">
        <f>D39/AVERAGE(D$39:D$45)</f>
        <v>0.26666666666666666</v>
      </c>
      <c r="F39" s="21">
        <f>AVERAGE(C39,E39)</f>
        <v>0.21145833333333333</v>
      </c>
      <c r="G39" s="48">
        <f>F39*$D$47</f>
        <v>6.9479166666666661</v>
      </c>
    </row>
    <row r="40" spans="1:8" x14ac:dyDescent="0.25">
      <c r="A40" t="s">
        <v>70</v>
      </c>
      <c r="B40">
        <v>20</v>
      </c>
      <c r="C40" s="21">
        <f>B40/AVERAGE(B$39:B$45)</f>
        <v>0.625</v>
      </c>
      <c r="D40">
        <v>15</v>
      </c>
      <c r="E40" s="21">
        <f>D40/AVERAGE(D$39:D$45)</f>
        <v>0.5</v>
      </c>
      <c r="F40" s="21">
        <f t="shared" ref="F40:F45" si="18">AVERAGE(C40,E40)</f>
        <v>0.5625</v>
      </c>
      <c r="G40" s="48">
        <f t="shared" ref="G40:G45" si="19">F40*$D$47</f>
        <v>18.482142857142854</v>
      </c>
    </row>
    <row r="41" spans="1:8" x14ac:dyDescent="0.25">
      <c r="A41" t="s">
        <v>71</v>
      </c>
      <c r="B41">
        <v>30</v>
      </c>
      <c r="C41" s="21">
        <f t="shared" ref="C41:E45" si="20">B41/AVERAGE(B$39:B$45)</f>
        <v>0.9375</v>
      </c>
      <c r="D41">
        <v>32</v>
      </c>
      <c r="E41" s="21">
        <f t="shared" si="20"/>
        <v>1.0666666666666667</v>
      </c>
      <c r="F41" s="21">
        <f t="shared" si="18"/>
        <v>1.0020833333333332</v>
      </c>
      <c r="G41" s="48">
        <f t="shared" si="19"/>
        <v>32.925595238095234</v>
      </c>
    </row>
    <row r="42" spans="1:8" x14ac:dyDescent="0.25">
      <c r="A42" t="s">
        <v>72</v>
      </c>
      <c r="B42">
        <v>35</v>
      </c>
      <c r="C42" s="21">
        <f t="shared" si="20"/>
        <v>1.09375</v>
      </c>
      <c r="D42">
        <v>30</v>
      </c>
      <c r="E42" s="21">
        <f t="shared" si="20"/>
        <v>1</v>
      </c>
      <c r="F42" s="21">
        <f t="shared" si="18"/>
        <v>1.046875</v>
      </c>
      <c r="G42" s="48">
        <f t="shared" si="19"/>
        <v>34.397321428571423</v>
      </c>
    </row>
    <row r="43" spans="1:8" x14ac:dyDescent="0.25">
      <c r="A43" t="s">
        <v>73</v>
      </c>
      <c r="B43">
        <v>49</v>
      </c>
      <c r="C43" s="21">
        <f t="shared" si="20"/>
        <v>1.53125</v>
      </c>
      <c r="D43">
        <v>45</v>
      </c>
      <c r="E43" s="21">
        <f t="shared" si="20"/>
        <v>1.5</v>
      </c>
      <c r="F43" s="21">
        <f t="shared" si="18"/>
        <v>1.515625</v>
      </c>
      <c r="G43" s="48">
        <f t="shared" si="19"/>
        <v>49.799107142857139</v>
      </c>
    </row>
    <row r="44" spans="1:8" x14ac:dyDescent="0.25">
      <c r="A44" t="s">
        <v>74</v>
      </c>
      <c r="B44">
        <v>70</v>
      </c>
      <c r="C44" s="21">
        <f t="shared" si="20"/>
        <v>2.1875</v>
      </c>
      <c r="D44">
        <v>70</v>
      </c>
      <c r="E44" s="21">
        <f t="shared" si="20"/>
        <v>2.3333333333333335</v>
      </c>
      <c r="F44" s="21">
        <f t="shared" si="18"/>
        <v>2.260416666666667</v>
      </c>
      <c r="G44" s="48">
        <f t="shared" si="19"/>
        <v>74.270833333333343</v>
      </c>
    </row>
    <row r="45" spans="1:8" x14ac:dyDescent="0.25">
      <c r="A45" t="s">
        <v>75</v>
      </c>
      <c r="B45">
        <v>15</v>
      </c>
      <c r="C45" s="21">
        <f>B45/AVERAGE(B$39:B$45)</f>
        <v>0.46875</v>
      </c>
      <c r="D45">
        <v>10</v>
      </c>
      <c r="E45" s="21">
        <f>D45/AVERAGE(D$39:D$45)</f>
        <v>0.33333333333333331</v>
      </c>
      <c r="F45" s="21">
        <f t="shared" si="18"/>
        <v>0.40104166666666663</v>
      </c>
      <c r="G45" s="48">
        <f t="shared" si="19"/>
        <v>13.17708333333333</v>
      </c>
    </row>
    <row r="46" spans="1:8" x14ac:dyDescent="0.25">
      <c r="G46" s="48"/>
    </row>
    <row r="47" spans="1:8" x14ac:dyDescent="0.25">
      <c r="A47" t="s">
        <v>79</v>
      </c>
      <c r="D47">
        <f>230/7</f>
        <v>32.857142857142854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Lotfi Tadj</dc:creator>
  <cp:lastModifiedBy>Class User</cp:lastModifiedBy>
  <dcterms:created xsi:type="dcterms:W3CDTF">2020-09-13T09:31:15Z</dcterms:created>
  <dcterms:modified xsi:type="dcterms:W3CDTF">2020-09-17T11:54:53Z</dcterms:modified>
</cp:coreProperties>
</file>